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659D5778-6B47-4E5E-BC7B-F5C05EBBF77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Р.В.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2" l="1"/>
  <c r="U33" i="2"/>
  <c r="Q33" i="2"/>
  <c r="O33" i="2"/>
  <c r="M33" i="2"/>
  <c r="L33" i="2"/>
  <c r="H33" i="2"/>
  <c r="W32" i="2"/>
  <c r="U32" i="2"/>
  <c r="Q32" i="2"/>
  <c r="O32" i="2"/>
  <c r="M32" i="2"/>
  <c r="L32" i="2"/>
  <c r="H32" i="2"/>
  <c r="W31" i="2"/>
  <c r="U31" i="2"/>
  <c r="Q31" i="2"/>
  <c r="O31" i="2"/>
  <c r="M31" i="2"/>
  <c r="L31" i="2"/>
  <c r="H31" i="2"/>
  <c r="W30" i="2"/>
  <c r="U30" i="2"/>
  <c r="Q30" i="2"/>
  <c r="O30" i="2"/>
  <c r="M30" i="2"/>
  <c r="L30" i="2"/>
  <c r="H30" i="2"/>
  <c r="W29" i="2"/>
  <c r="U29" i="2"/>
  <c r="Q29" i="2"/>
  <c r="O29" i="2"/>
  <c r="M29" i="2"/>
  <c r="L29" i="2"/>
  <c r="H29" i="2"/>
  <c r="W28" i="2"/>
  <c r="U28" i="2"/>
  <c r="Q28" i="2"/>
  <c r="O28" i="2"/>
  <c r="M28" i="2"/>
  <c r="L28" i="2"/>
  <c r="H28" i="2"/>
  <c r="W27" i="2"/>
  <c r="U27" i="2"/>
  <c r="Q27" i="2"/>
  <c r="O27" i="2"/>
  <c r="M27" i="2"/>
  <c r="L27" i="2"/>
  <c r="H27" i="2"/>
  <c r="W26" i="2"/>
  <c r="U26" i="2"/>
  <c r="Q26" i="2"/>
  <c r="O26" i="2"/>
  <c r="M26" i="2"/>
  <c r="L26" i="2"/>
  <c r="H26" i="2"/>
  <c r="W25" i="2"/>
  <c r="U25" i="2"/>
  <c r="Q25" i="2"/>
  <c r="O25" i="2"/>
  <c r="M25" i="2"/>
  <c r="L25" i="2"/>
  <c r="H25" i="2"/>
  <c r="W24" i="2"/>
  <c r="U24" i="2"/>
  <c r="Q24" i="2"/>
  <c r="O24" i="2"/>
  <c r="M24" i="2"/>
  <c r="L24" i="2"/>
  <c r="H24" i="2"/>
  <c r="T23" i="2"/>
  <c r="W23" i="2" s="1"/>
  <c r="S23" i="2"/>
  <c r="R23" i="2"/>
  <c r="Q23" i="2"/>
  <c r="O23" i="2"/>
  <c r="M23" i="2"/>
  <c r="T22" i="2"/>
  <c r="S22" i="2"/>
  <c r="R22" i="2"/>
  <c r="Q22" i="2"/>
  <c r="O22" i="2"/>
  <c r="M22" i="2"/>
  <c r="W21" i="2"/>
  <c r="U21" i="2"/>
  <c r="Q21" i="2"/>
  <c r="O21" i="2"/>
  <c r="M21" i="2"/>
  <c r="L21" i="2"/>
  <c r="H21" i="2"/>
  <c r="W20" i="2"/>
  <c r="U20" i="2"/>
  <c r="Q20" i="2"/>
  <c r="O20" i="2"/>
  <c r="M20" i="2"/>
  <c r="L20" i="2"/>
  <c r="H20" i="2"/>
  <c r="W19" i="2"/>
  <c r="U19" i="2"/>
  <c r="Q19" i="2"/>
  <c r="O19" i="2"/>
  <c r="M19" i="2"/>
  <c r="L19" i="2"/>
  <c r="H19" i="2"/>
  <c r="W18" i="2"/>
  <c r="U18" i="2"/>
  <c r="Q18" i="2"/>
  <c r="O18" i="2"/>
  <c r="M18" i="2"/>
  <c r="L18" i="2"/>
  <c r="H18" i="2"/>
  <c r="T17" i="2"/>
  <c r="W17" i="2" s="1"/>
  <c r="S17" i="2"/>
  <c r="R17" i="2"/>
  <c r="Q17" i="2"/>
  <c r="O17" i="2"/>
  <c r="M17" i="2"/>
  <c r="T16" i="2"/>
  <c r="W16" i="2" s="1"/>
  <c r="S16" i="2"/>
  <c r="R16" i="2"/>
  <c r="Q16" i="2"/>
  <c r="O16" i="2"/>
  <c r="M16" i="2"/>
  <c r="W15" i="2"/>
  <c r="U15" i="2"/>
  <c r="Q15" i="2"/>
  <c r="O15" i="2"/>
  <c r="M15" i="2"/>
  <c r="L15" i="2"/>
  <c r="H15" i="2"/>
  <c r="W14" i="2"/>
  <c r="U14" i="2"/>
  <c r="Q14" i="2"/>
  <c r="O14" i="2"/>
  <c r="M14" i="2"/>
  <c r="L14" i="2"/>
  <c r="H14" i="2"/>
  <c r="W13" i="2"/>
  <c r="U13" i="2"/>
  <c r="Q13" i="2"/>
  <c r="O13" i="2"/>
  <c r="M13" i="2"/>
  <c r="L13" i="2"/>
  <c r="H13" i="2"/>
  <c r="W12" i="2"/>
  <c r="U12" i="2"/>
  <c r="Q12" i="2"/>
  <c r="O12" i="2"/>
  <c r="M12" i="2"/>
  <c r="L12" i="2"/>
  <c r="H12" i="2"/>
  <c r="W11" i="2"/>
  <c r="U11" i="2"/>
  <c r="Q11" i="2"/>
  <c r="O11" i="2"/>
  <c r="M11" i="2"/>
  <c r="L11" i="2"/>
  <c r="H11" i="2"/>
  <c r="W10" i="2"/>
  <c r="U10" i="2"/>
  <c r="Q10" i="2"/>
  <c r="O10" i="2"/>
  <c r="M10" i="2"/>
  <c r="L10" i="2"/>
  <c r="H10" i="2"/>
  <c r="W9" i="2"/>
  <c r="U9" i="2"/>
  <c r="Q9" i="2"/>
  <c r="O9" i="2"/>
  <c r="M9" i="2"/>
  <c r="L9" i="2"/>
  <c r="H9" i="2"/>
  <c r="W8" i="2"/>
  <c r="U8" i="2"/>
  <c r="Q8" i="2"/>
  <c r="O8" i="2"/>
  <c r="M8" i="2"/>
  <c r="L8" i="2"/>
  <c r="H8" i="2"/>
  <c r="U23" i="2" l="1"/>
  <c r="U22" i="2"/>
  <c r="W22" i="2"/>
  <c r="U16" i="2"/>
  <c r="U17" i="2"/>
</calcChain>
</file>

<file path=xl/sharedStrings.xml><?xml version="1.0" encoding="utf-8"?>
<sst xmlns="http://schemas.openxmlformats.org/spreadsheetml/2006/main" count="125" uniqueCount="81">
  <si>
    <t xml:space="preserve">Тарифы на коммунальные услуги </t>
  </si>
  <si>
    <t>Коммунальный ресурс</t>
  </si>
  <si>
    <t>Ед.изм.</t>
  </si>
  <si>
    <t>Тарифы,руб.</t>
  </si>
  <si>
    <t>с 01.01.2017</t>
  </si>
  <si>
    <t>с 01.07.2017</t>
  </si>
  <si>
    <t>с 01.01.2018</t>
  </si>
  <si>
    <t>Т/р                       январь 2018 к  июлю 2017,%</t>
  </si>
  <si>
    <t>с 01.07.2019</t>
  </si>
  <si>
    <t>с 01.07.2018</t>
  </si>
  <si>
    <t>с 01.01.2020</t>
  </si>
  <si>
    <t>Т/р                       января 2019 к  июлю 2018,%</t>
  </si>
  <si>
    <t>Т/р                       январь 2020 к  июлю 2019,%</t>
  </si>
  <si>
    <t>с 01.07.2020,               газ с 01.08.2020</t>
  </si>
  <si>
    <t>Т/р                       июль 2020 к  январю 2020,%</t>
  </si>
  <si>
    <t>с 01.01.2021</t>
  </si>
  <si>
    <t>Т/р                       января 2021 к  июлю 2020,%</t>
  </si>
  <si>
    <t>с 01.07.2021</t>
  </si>
  <si>
    <t xml:space="preserve">Приказ УРТ </t>
  </si>
  <si>
    <t>холодная вода</t>
  </si>
  <si>
    <t>1м3</t>
  </si>
  <si>
    <t>отведение</t>
  </si>
  <si>
    <t>горячая вода</t>
  </si>
  <si>
    <t>компонент холодная вода</t>
  </si>
  <si>
    <t>подогрев</t>
  </si>
  <si>
    <t>1 Гкал</t>
  </si>
  <si>
    <t>отопление</t>
  </si>
  <si>
    <t>газ</t>
  </si>
  <si>
    <t>м3</t>
  </si>
  <si>
    <t>эл.энергия</t>
  </si>
  <si>
    <t>1Квтч</t>
  </si>
  <si>
    <t>КАП.РЕМОНТ</t>
  </si>
  <si>
    <t>1м2</t>
  </si>
  <si>
    <t>7,93 руб. на 2020 год</t>
  </si>
  <si>
    <t>вывоз и транспортировка ТКО</t>
  </si>
  <si>
    <t xml:space="preserve">МКД </t>
  </si>
  <si>
    <t>руб/чел.</t>
  </si>
  <si>
    <t>1,5 руб/м2 в мес.</t>
  </si>
  <si>
    <t>19,84кг/чел</t>
  </si>
  <si>
    <t>25,25кг/чел</t>
  </si>
  <si>
    <t>частный сектор</t>
  </si>
  <si>
    <t>33руб./чел</t>
  </si>
  <si>
    <t>23,72 кг/чел</t>
  </si>
  <si>
    <t>29,4 кг/чел</t>
  </si>
  <si>
    <t>17,33кг/чел</t>
  </si>
  <si>
    <t>21,0кг/чел</t>
  </si>
  <si>
    <t>17,81 кг/чел</t>
  </si>
  <si>
    <t>22,0 кг/чел</t>
  </si>
  <si>
    <t>c 01.01.2022</t>
  </si>
  <si>
    <t>с 01.07.2022</t>
  </si>
  <si>
    <t>Т/р                       июль 2022 к  январю 2022,%</t>
  </si>
  <si>
    <t>с 01.12.2022</t>
  </si>
  <si>
    <t>Т/р                       июль 2022 к декабрю 2022,%</t>
  </si>
  <si>
    <t>содержание и текущий ремонт жилья  УК ООО "Эверест"</t>
  </si>
  <si>
    <t xml:space="preserve">приказ УРТ от  16.12.2019  №181-В для ООО "Теплокомсервис" </t>
  </si>
  <si>
    <t>приказ № 176 - в от 15.12.2023</t>
  </si>
  <si>
    <t xml:space="preserve">Постановление Деп цен и тарифов(природный газ) №106-П от 30.11.2023  </t>
  </si>
  <si>
    <t>Приказ  от 29.11.2023 №90-Э</t>
  </si>
  <si>
    <t>Приказ  №48-В от 08.11.2023</t>
  </si>
  <si>
    <t>Приказ №80-В от 22.11.2023</t>
  </si>
  <si>
    <t>Приказ  №80-В от 22.11.2023</t>
  </si>
  <si>
    <t>Приказ  №47-В от 01.11.2023</t>
  </si>
  <si>
    <t>Не облагается НДС, Приказ  от 15.12.2023 №176-В</t>
  </si>
  <si>
    <t xml:space="preserve">приказ от 12.04.2024 №11-т для ООО "Тепло Плюс" </t>
  </si>
  <si>
    <t>приказ  от 12.04.2024 №11-т для ООО "Тепло Плюс"  для ООО "ВСК" от 12.04.2024 №8-т 3290,50</t>
  </si>
  <si>
    <t xml:space="preserve">Первомайский муниципальный округ Тамбовской области </t>
  </si>
  <si>
    <t>Первомайский муниципальный округ</t>
  </si>
  <si>
    <t>Первомайский ТО</t>
  </si>
  <si>
    <t>Территориальные отделы</t>
  </si>
  <si>
    <t>Иловай-Дмитриевский ТО</t>
  </si>
  <si>
    <t>Козьмодемьяновский ТО</t>
  </si>
  <si>
    <t>Новоархангельский ТО</t>
  </si>
  <si>
    <t>Новокленский ТО</t>
  </si>
  <si>
    <t>Новосеславинский ТО</t>
  </si>
  <si>
    <t>Новоспасский ТО</t>
  </si>
  <si>
    <t>Старокленский ТО</t>
  </si>
  <si>
    <t>Старосеславинский ТО</t>
  </si>
  <si>
    <t>Хоботовский ТО</t>
  </si>
  <si>
    <t>Чернышевский ТО</t>
  </si>
  <si>
    <t>с 01.01.2025</t>
  </si>
  <si>
    <t>постановление Правительства Тамбовской области №795 от 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</si>
</sst>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0" borderId="0" xfId="0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2" xfId="0" applyFont="1" applyFill="1" applyBorder="1"/>
    <xf numFmtId="164" fontId="0" fillId="2" borderId="2" xfId="0" applyNumberFormat="1" applyFont="1" applyFill="1" applyBorder="1"/>
    <xf numFmtId="0" fontId="0" fillId="2" borderId="2" xfId="0" applyFont="1" applyFill="1" applyBorder="1"/>
    <xf numFmtId="0" fontId="0" fillId="4" borderId="2" xfId="0" applyFont="1" applyFill="1" applyBorder="1"/>
    <xf numFmtId="0" fontId="0" fillId="4" borderId="2" xfId="0" applyFill="1" applyBorder="1"/>
    <xf numFmtId="0" fontId="3" fillId="2" borderId="2" xfId="0" applyFont="1" applyFill="1" applyBorder="1"/>
    <xf numFmtId="0" fontId="3" fillId="4" borderId="2" xfId="0" applyFont="1" applyFill="1" applyBorder="1"/>
    <xf numFmtId="2" fontId="4" fillId="4" borderId="2" xfId="0" applyNumberFormat="1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4" fillId="2" borderId="2" xfId="0" applyFont="1" applyFill="1" applyBorder="1"/>
    <xf numFmtId="0" fontId="8" fillId="2" borderId="2" xfId="0" applyFont="1" applyFill="1" applyBorder="1"/>
    <xf numFmtId="0" fontId="8" fillId="4" borderId="2" xfId="0" applyFont="1" applyFill="1" applyBorder="1"/>
    <xf numFmtId="2" fontId="3" fillId="0" borderId="2" xfId="0" applyNumberFormat="1" applyFont="1" applyFill="1" applyBorder="1"/>
    <xf numFmtId="2" fontId="8" fillId="3" borderId="2" xfId="0" applyNumberFormat="1" applyFont="1" applyFill="1" applyBorder="1"/>
    <xf numFmtId="2" fontId="8" fillId="2" borderId="2" xfId="0" applyNumberFormat="1" applyFont="1" applyFill="1" applyBorder="1"/>
    <xf numFmtId="2" fontId="8" fillId="4" borderId="2" xfId="0" applyNumberFormat="1" applyFont="1" applyFill="1" applyBorder="1"/>
    <xf numFmtId="165" fontId="7" fillId="7" borderId="2" xfId="0" applyNumberFormat="1" applyFont="1" applyFill="1" applyBorder="1"/>
    <xf numFmtId="0" fontId="0" fillId="0" borderId="1" xfId="0" applyFill="1" applyBorder="1"/>
    <xf numFmtId="0" fontId="0" fillId="0" borderId="0" xfId="0" applyFill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166" fontId="5" fillId="2" borderId="2" xfId="0" applyNumberFormat="1" applyFont="1" applyFill="1" applyBorder="1"/>
    <xf numFmtId="0" fontId="5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/>
    <xf numFmtId="0" fontId="0" fillId="2" borderId="2" xfId="0" applyFill="1" applyBorder="1"/>
    <xf numFmtId="0" fontId="14" fillId="4" borderId="2" xfId="0" applyFont="1" applyFill="1" applyBorder="1"/>
    <xf numFmtId="0" fontId="16" fillId="0" borderId="2" xfId="0" applyFont="1" applyFill="1" applyBorder="1" applyAlignment="1">
      <alignment wrapText="1"/>
    </xf>
    <xf numFmtId="0" fontId="16" fillId="0" borderId="2" xfId="0" applyFont="1" applyFill="1" applyBorder="1"/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165" fontId="0" fillId="7" borderId="2" xfId="0" applyNumberFormat="1" applyFont="1" applyFill="1" applyBorder="1"/>
    <xf numFmtId="165" fontId="0" fillId="2" borderId="2" xfId="0" applyNumberFormat="1" applyFont="1" applyFill="1" applyBorder="1"/>
    <xf numFmtId="0" fontId="2" fillId="2" borderId="2" xfId="0" applyFont="1" applyFill="1" applyBorder="1"/>
    <xf numFmtId="165" fontId="2" fillId="2" borderId="2" xfId="0" applyNumberFormat="1" applyFont="1" applyFill="1" applyBorder="1"/>
    <xf numFmtId="0" fontId="7" fillId="2" borderId="2" xfId="0" applyFont="1" applyFill="1" applyBorder="1"/>
    <xf numFmtId="0" fontId="0" fillId="3" borderId="2" xfId="0" applyFont="1" applyFill="1" applyBorder="1"/>
    <xf numFmtId="0" fontId="0" fillId="3" borderId="2" xfId="0" applyFill="1" applyBorder="1"/>
    <xf numFmtId="0" fontId="5" fillId="2" borderId="2" xfId="0" applyFont="1" applyFill="1" applyBorder="1" applyAlignment="1">
      <alignment wrapText="1"/>
    </xf>
    <xf numFmtId="0" fontId="17" fillId="0" borderId="2" xfId="0" applyFont="1" applyFill="1" applyBorder="1"/>
    <xf numFmtId="0" fontId="1" fillId="0" borderId="2" xfId="0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165" fontId="1" fillId="7" borderId="2" xfId="0" applyNumberFormat="1" applyFont="1" applyFill="1" applyBorder="1"/>
    <xf numFmtId="165" fontId="1" fillId="2" borderId="2" xfId="0" applyNumberFormat="1" applyFont="1" applyFill="1" applyBorder="1"/>
    <xf numFmtId="0" fontId="10" fillId="2" borderId="2" xfId="0" applyFont="1" applyFill="1" applyBorder="1" applyAlignment="1">
      <alignment horizontal="left" wrapText="1"/>
    </xf>
    <xf numFmtId="166" fontId="3" fillId="0" borderId="2" xfId="0" applyNumberFormat="1" applyFont="1" applyFill="1" applyBorder="1"/>
    <xf numFmtId="2" fontId="3" fillId="2" borderId="2" xfId="0" applyNumberFormat="1" applyFont="1" applyFill="1" applyBorder="1"/>
    <xf numFmtId="166" fontId="0" fillId="3" borderId="2" xfId="0" applyNumberFormat="1" applyFont="1" applyFill="1" applyBorder="1"/>
    <xf numFmtId="2" fontId="0" fillId="2" borderId="2" xfId="0" applyNumberFormat="1" applyFont="1" applyFill="1" applyBorder="1"/>
    <xf numFmtId="166" fontId="0" fillId="4" borderId="2" xfId="0" applyNumberFormat="1" applyFont="1" applyFill="1" applyBorder="1"/>
    <xf numFmtId="165" fontId="0" fillId="5" borderId="2" xfId="0" applyNumberFormat="1" applyFont="1" applyFill="1" applyBorder="1"/>
    <xf numFmtId="166" fontId="0" fillId="6" borderId="2" xfId="0" applyNumberFormat="1" applyFont="1" applyFill="1" applyBorder="1"/>
    <xf numFmtId="166" fontId="2" fillId="2" borderId="2" xfId="0" applyNumberFormat="1" applyFont="1" applyFill="1" applyBorder="1"/>
    <xf numFmtId="166" fontId="7" fillId="2" borderId="2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14" fillId="4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 wrapText="1"/>
    </xf>
    <xf numFmtId="2" fontId="2" fillId="2" borderId="2" xfId="0" applyNumberFormat="1" applyFont="1" applyFill="1" applyBorder="1"/>
    <xf numFmtId="2" fontId="7" fillId="2" borderId="2" xfId="0" applyNumberFormat="1" applyFont="1" applyFill="1" applyBorder="1"/>
    <xf numFmtId="2" fontId="14" fillId="4" borderId="2" xfId="0" applyNumberFormat="1" applyFont="1" applyFill="1" applyBorder="1"/>
    <xf numFmtId="2" fontId="0" fillId="4" borderId="2" xfId="0" applyNumberFormat="1" applyFont="1" applyFill="1" applyBorder="1"/>
    <xf numFmtId="0" fontId="16" fillId="2" borderId="2" xfId="0" applyFont="1" applyFill="1" applyBorder="1"/>
    <xf numFmtId="2" fontId="4" fillId="2" borderId="2" xfId="0" applyNumberFormat="1" applyFont="1" applyFill="1" applyBorder="1"/>
    <xf numFmtId="0" fontId="9" fillId="2" borderId="2" xfId="0" applyFont="1" applyFill="1" applyBorder="1"/>
    <xf numFmtId="165" fontId="7" fillId="2" borderId="2" xfId="0" applyNumberFormat="1" applyFont="1" applyFill="1" applyBorder="1"/>
    <xf numFmtId="0" fontId="8" fillId="3" borderId="2" xfId="0" applyFont="1" applyFill="1" applyBorder="1"/>
    <xf numFmtId="2" fontId="9" fillId="2" borderId="2" xfId="0" applyNumberFormat="1" applyFont="1" applyFill="1" applyBorder="1"/>
    <xf numFmtId="0" fontId="14" fillId="2" borderId="2" xfId="0" applyFont="1" applyFill="1" applyBorder="1"/>
    <xf numFmtId="0" fontId="15" fillId="2" borderId="2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166" fontId="14" fillId="0" borderId="2" xfId="0" applyNumberFormat="1" applyFont="1" applyFill="1" applyBorder="1"/>
    <xf numFmtId="2" fontId="14" fillId="0" borderId="2" xfId="0" applyNumberFormat="1" applyFont="1" applyFill="1" applyBorder="1"/>
    <xf numFmtId="164" fontId="14" fillId="0" borderId="2" xfId="0" applyNumberFormat="1" applyFont="1" applyFill="1" applyBorder="1"/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3"/>
  <sheetViews>
    <sheetView tabSelected="1" topLeftCell="A2" zoomScale="80" zoomScaleNormal="80" workbookViewId="0">
      <selection activeCell="X15" sqref="X15"/>
    </sheetView>
  </sheetViews>
  <sheetFormatPr defaultRowHeight="15" x14ac:dyDescent="0.25"/>
  <cols>
    <col min="1" max="1" width="26.28515625" customWidth="1"/>
    <col min="2" max="2" width="13.28515625" customWidth="1"/>
    <col min="3" max="3" width="16.28515625" customWidth="1"/>
    <col min="4" max="4" width="8.85546875" customWidth="1"/>
    <col min="5" max="15" width="9.140625" hidden="1" customWidth="1"/>
    <col min="16" max="16" width="11.5703125" hidden="1" customWidth="1"/>
    <col min="17" max="17" width="9.140625" hidden="1" customWidth="1"/>
    <col min="18" max="21" width="13.7109375" hidden="1" customWidth="1"/>
    <col min="22" max="22" width="13.7109375" style="1" hidden="1" customWidth="1"/>
    <col min="23" max="23" width="16.140625" style="1" hidden="1" customWidth="1"/>
    <col min="24" max="24" width="14.7109375" style="1" customWidth="1"/>
    <col min="25" max="25" width="28.28515625" style="1" customWidth="1"/>
    <col min="26" max="29" width="0" hidden="1" customWidth="1"/>
    <col min="30" max="30" width="45.5703125" customWidth="1"/>
  </cols>
  <sheetData>
    <row r="1" spans="1:30" hidden="1" x14ac:dyDescent="0.25">
      <c r="A1" s="1"/>
    </row>
    <row r="2" spans="1:30" ht="20.100000000000001" customHeight="1" x14ac:dyDescent="0.3">
      <c r="A2" s="112" t="s">
        <v>65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30" ht="3.6" customHeight="1" x14ac:dyDescent="0.25">
      <c r="E3" s="2"/>
      <c r="F3" s="2"/>
      <c r="G3" s="2"/>
      <c r="H3" s="2"/>
      <c r="I3" s="2"/>
      <c r="J3" s="2"/>
      <c r="K3" s="2"/>
      <c r="N3" s="2"/>
      <c r="P3" s="2"/>
      <c r="R3" s="2"/>
      <c r="S3" s="2"/>
      <c r="T3" s="2"/>
      <c r="U3" s="2"/>
    </row>
    <row r="4" spans="1:30" s="3" customFormat="1" ht="13.35" customHeight="1" x14ac:dyDescent="0.3">
      <c r="A4" s="4" t="s">
        <v>0</v>
      </c>
      <c r="B4" s="4"/>
      <c r="C4" s="5"/>
      <c r="E4" s="2"/>
      <c r="F4" s="2"/>
      <c r="G4" s="2"/>
      <c r="H4" s="2"/>
      <c r="I4" s="2"/>
      <c r="J4" s="2"/>
      <c r="K4" s="2"/>
      <c r="N4" s="2"/>
      <c r="P4" s="2"/>
      <c r="R4" s="2"/>
      <c r="S4" s="2"/>
      <c r="T4" s="2"/>
      <c r="U4" s="2"/>
      <c r="V4" s="1"/>
      <c r="W4" s="1"/>
      <c r="X4" s="1"/>
      <c r="Y4" s="1"/>
    </row>
    <row r="5" spans="1:30" s="3" customFormat="1" ht="8.4499999999999993" customHeight="1" x14ac:dyDescent="0.25">
      <c r="E5" s="2"/>
      <c r="F5" s="2"/>
      <c r="G5" s="2"/>
      <c r="H5" s="2"/>
      <c r="I5" s="2"/>
      <c r="J5" s="2"/>
      <c r="K5" s="2"/>
      <c r="N5" s="2"/>
      <c r="P5" s="2"/>
      <c r="R5" s="2"/>
      <c r="S5" s="2"/>
      <c r="T5" s="2"/>
      <c r="U5" s="2"/>
      <c r="V5" s="1"/>
      <c r="W5" s="1"/>
      <c r="X5" s="1"/>
      <c r="Y5" s="1"/>
    </row>
    <row r="6" spans="1:30" s="3" customFormat="1" ht="17.45" customHeight="1" x14ac:dyDescent="0.25">
      <c r="A6" s="113" t="s">
        <v>66</v>
      </c>
      <c r="B6" s="113" t="s">
        <v>1</v>
      </c>
      <c r="C6" s="113"/>
      <c r="D6" s="113" t="s">
        <v>2</v>
      </c>
      <c r="E6" s="39" t="s">
        <v>3</v>
      </c>
      <c r="F6" s="39"/>
      <c r="G6" s="39"/>
      <c r="H6" s="39"/>
      <c r="I6" s="39"/>
      <c r="J6" s="39"/>
      <c r="K6" s="39"/>
      <c r="L6" s="39"/>
      <c r="M6" s="39"/>
      <c r="N6" s="39" t="s">
        <v>3</v>
      </c>
      <c r="O6" s="39"/>
      <c r="P6" s="114" t="s">
        <v>3</v>
      </c>
      <c r="Q6" s="114"/>
      <c r="R6" s="114"/>
      <c r="S6" s="40"/>
      <c r="T6" s="40"/>
      <c r="U6" s="40"/>
      <c r="V6" s="41"/>
      <c r="W6" s="42"/>
      <c r="X6" s="95">
        <v>2025</v>
      </c>
      <c r="Y6" s="42"/>
    </row>
    <row r="7" spans="1:30" s="3" customFormat="1" ht="29.45" customHeight="1" x14ac:dyDescent="0.25">
      <c r="A7" s="113"/>
      <c r="B7" s="113"/>
      <c r="C7" s="113"/>
      <c r="D7" s="113"/>
      <c r="E7" s="43" t="s">
        <v>4</v>
      </c>
      <c r="F7" s="43" t="s">
        <v>5</v>
      </c>
      <c r="G7" s="44" t="s">
        <v>6</v>
      </c>
      <c r="H7" s="44" t="s">
        <v>7</v>
      </c>
      <c r="I7" s="45" t="s">
        <v>8</v>
      </c>
      <c r="J7" s="44" t="s">
        <v>9</v>
      </c>
      <c r="K7" s="46" t="s">
        <v>10</v>
      </c>
      <c r="L7" s="47" t="s">
        <v>11</v>
      </c>
      <c r="M7" s="44" t="s">
        <v>12</v>
      </c>
      <c r="N7" s="46" t="s">
        <v>13</v>
      </c>
      <c r="O7" s="44" t="s">
        <v>14</v>
      </c>
      <c r="P7" s="48" t="s">
        <v>15</v>
      </c>
      <c r="Q7" s="48" t="s">
        <v>16</v>
      </c>
      <c r="R7" s="44" t="s">
        <v>17</v>
      </c>
      <c r="S7" s="44" t="s">
        <v>48</v>
      </c>
      <c r="T7" s="44" t="s">
        <v>49</v>
      </c>
      <c r="U7" s="44" t="s">
        <v>50</v>
      </c>
      <c r="V7" s="26" t="s">
        <v>51</v>
      </c>
      <c r="W7" s="26" t="s">
        <v>52</v>
      </c>
      <c r="X7" s="49" t="s">
        <v>79</v>
      </c>
      <c r="Y7" s="26" t="s">
        <v>18</v>
      </c>
    </row>
    <row r="8" spans="1:30" s="3" customFormat="1" ht="18.600000000000001" customHeight="1" x14ac:dyDescent="0.3">
      <c r="A8" s="108" t="s">
        <v>67</v>
      </c>
      <c r="B8" s="99" t="s">
        <v>19</v>
      </c>
      <c r="C8" s="99"/>
      <c r="D8" s="36" t="s">
        <v>20</v>
      </c>
      <c r="E8" s="6">
        <v>26.88</v>
      </c>
      <c r="F8" s="6">
        <v>27.94</v>
      </c>
      <c r="G8" s="8">
        <v>27.94</v>
      </c>
      <c r="H8" s="7">
        <f>G8/F8*100</f>
        <v>100</v>
      </c>
      <c r="I8" s="50">
        <v>30.06</v>
      </c>
      <c r="J8" s="11">
        <v>28.99</v>
      </c>
      <c r="K8" s="12">
        <v>30.06</v>
      </c>
      <c r="L8" s="51">
        <f>K8/J8</f>
        <v>1.0369092790617453</v>
      </c>
      <c r="M8" s="52">
        <f>K8/I8</f>
        <v>1</v>
      </c>
      <c r="N8" s="12">
        <v>30.92</v>
      </c>
      <c r="O8" s="52">
        <f t="shared" ref="O8:O33" si="0">N8/K8</f>
        <v>1.0286094477711245</v>
      </c>
      <c r="P8" s="53">
        <v>30.92</v>
      </c>
      <c r="Q8" s="54">
        <f>P8/N8</f>
        <v>1</v>
      </c>
      <c r="R8" s="55">
        <v>25.77</v>
      </c>
      <c r="S8" s="55">
        <v>25.77</v>
      </c>
      <c r="T8" s="55">
        <v>25.77</v>
      </c>
      <c r="U8" s="52">
        <f>T8/S8</f>
        <v>1</v>
      </c>
      <c r="V8" s="28">
        <v>25.77</v>
      </c>
      <c r="W8" s="27">
        <f>V8/T8</f>
        <v>1</v>
      </c>
      <c r="X8" s="97">
        <v>25.77</v>
      </c>
      <c r="Y8" s="109" t="s">
        <v>54</v>
      </c>
      <c r="AD8" s="107"/>
    </row>
    <row r="9" spans="1:30" s="3" customFormat="1" ht="29.25" customHeight="1" x14ac:dyDescent="0.3">
      <c r="A9" s="108"/>
      <c r="B9" s="99" t="s">
        <v>21</v>
      </c>
      <c r="C9" s="99"/>
      <c r="D9" s="36" t="s">
        <v>20</v>
      </c>
      <c r="E9" s="6">
        <v>28.96</v>
      </c>
      <c r="F9" s="6">
        <v>31.14</v>
      </c>
      <c r="G9" s="8">
        <v>31.14</v>
      </c>
      <c r="H9" s="7">
        <f t="shared" ref="H9:H33" si="1">G9/F9*100</f>
        <v>100</v>
      </c>
      <c r="I9" s="56">
        <v>33.11</v>
      </c>
      <c r="J9" s="8">
        <v>32.369999999999997</v>
      </c>
      <c r="K9" s="9">
        <v>33.11</v>
      </c>
      <c r="L9" s="51">
        <f t="shared" ref="L9:L33" si="2">K9/J9</f>
        <v>1.0228606734630832</v>
      </c>
      <c r="M9" s="52">
        <f t="shared" ref="M9:M33" si="3">K9/I9</f>
        <v>1</v>
      </c>
      <c r="N9" s="9">
        <v>33.369999999999997</v>
      </c>
      <c r="O9" s="52">
        <f>N9/K9</f>
        <v>1.0078526125037752</v>
      </c>
      <c r="P9" s="53">
        <v>33.369999999999997</v>
      </c>
      <c r="Q9" s="54">
        <f t="shared" ref="Q9:Q33" si="4">P9/N9</f>
        <v>1</v>
      </c>
      <c r="R9" s="55">
        <v>33.369999999999997</v>
      </c>
      <c r="S9" s="55">
        <v>33.369999999999997</v>
      </c>
      <c r="T9" s="55">
        <v>33.369999999999997</v>
      </c>
      <c r="U9" s="52">
        <f t="shared" ref="U9:U33" si="5">T9/S9</f>
        <v>1</v>
      </c>
      <c r="V9" s="28">
        <v>33.369999999999997</v>
      </c>
      <c r="W9" s="27">
        <f>V9/T9</f>
        <v>1</v>
      </c>
      <c r="X9" s="97">
        <v>27.81</v>
      </c>
      <c r="Y9" s="109"/>
      <c r="AD9" s="107"/>
    </row>
    <row r="10" spans="1:30" s="3" customFormat="1" ht="34.5" customHeight="1" x14ac:dyDescent="0.3">
      <c r="A10" s="108"/>
      <c r="B10" s="110" t="s">
        <v>22</v>
      </c>
      <c r="C10" s="35" t="s">
        <v>23</v>
      </c>
      <c r="D10" s="36" t="s">
        <v>20</v>
      </c>
      <c r="E10" s="6">
        <v>26.88</v>
      </c>
      <c r="F10" s="6">
        <v>28.03</v>
      </c>
      <c r="G10" s="8">
        <v>27.94</v>
      </c>
      <c r="H10" s="7">
        <f t="shared" si="1"/>
        <v>99.678915447734568</v>
      </c>
      <c r="I10" s="57">
        <v>30.06</v>
      </c>
      <c r="J10" s="8">
        <v>28.99</v>
      </c>
      <c r="K10" s="9">
        <v>30.06</v>
      </c>
      <c r="L10" s="51">
        <f t="shared" si="2"/>
        <v>1.0369092790617453</v>
      </c>
      <c r="M10" s="52">
        <f t="shared" si="3"/>
        <v>1</v>
      </c>
      <c r="N10" s="10">
        <v>30.92</v>
      </c>
      <c r="O10" s="52">
        <f t="shared" si="0"/>
        <v>1.0286094477711245</v>
      </c>
      <c r="P10" s="53">
        <v>30.92</v>
      </c>
      <c r="Q10" s="54">
        <f t="shared" si="4"/>
        <v>1</v>
      </c>
      <c r="R10" s="55">
        <v>30.92</v>
      </c>
      <c r="S10" s="28">
        <v>30.92</v>
      </c>
      <c r="T10" s="28">
        <v>30.92</v>
      </c>
      <c r="U10" s="27">
        <f t="shared" si="5"/>
        <v>1</v>
      </c>
      <c r="V10" s="58">
        <v>30.92</v>
      </c>
      <c r="W10" s="27">
        <f>V10/T10</f>
        <v>1</v>
      </c>
      <c r="X10" s="97">
        <v>30.92</v>
      </c>
      <c r="Y10" s="111" t="s">
        <v>64</v>
      </c>
    </row>
    <row r="11" spans="1:30" s="3" customFormat="1" ht="23.25" customHeight="1" x14ac:dyDescent="0.3">
      <c r="A11" s="108"/>
      <c r="B11" s="110"/>
      <c r="C11" s="36" t="s">
        <v>24</v>
      </c>
      <c r="D11" s="36" t="s">
        <v>25</v>
      </c>
      <c r="E11" s="6">
        <v>2335.6999999999998</v>
      </c>
      <c r="F11" s="6">
        <v>2415.14</v>
      </c>
      <c r="G11" s="8">
        <v>2415.14</v>
      </c>
      <c r="H11" s="7">
        <f t="shared" si="1"/>
        <v>100</v>
      </c>
      <c r="I11" s="56">
        <v>2717.96</v>
      </c>
      <c r="J11" s="8">
        <v>2579.36</v>
      </c>
      <c r="K11" s="9">
        <v>2629.7</v>
      </c>
      <c r="L11" s="51">
        <f t="shared" si="2"/>
        <v>1.0195164692016623</v>
      </c>
      <c r="M11" s="52">
        <f t="shared" si="3"/>
        <v>0.96752711592517915</v>
      </c>
      <c r="N11" s="9">
        <v>2629.7</v>
      </c>
      <c r="O11" s="52">
        <f t="shared" si="0"/>
        <v>1</v>
      </c>
      <c r="P11" s="53">
        <v>2629.7</v>
      </c>
      <c r="Q11" s="54">
        <f t="shared" si="4"/>
        <v>1</v>
      </c>
      <c r="R11" s="55">
        <v>2694.05</v>
      </c>
      <c r="S11" s="28">
        <v>2694.05</v>
      </c>
      <c r="T11" s="28">
        <v>2694.05</v>
      </c>
      <c r="U11" s="27">
        <f t="shared" si="5"/>
        <v>1</v>
      </c>
      <c r="V11" s="31">
        <v>2937.86</v>
      </c>
      <c r="W11" s="27">
        <f>V11/T11</f>
        <v>1.0904994339377516</v>
      </c>
      <c r="X11" s="98">
        <v>3290.4</v>
      </c>
      <c r="Y11" s="111"/>
    </row>
    <row r="12" spans="1:30" s="3" customFormat="1" ht="26.45" customHeight="1" x14ac:dyDescent="0.3">
      <c r="A12" s="108"/>
      <c r="B12" s="101" t="s">
        <v>26</v>
      </c>
      <c r="C12" s="101"/>
      <c r="D12" s="59" t="s">
        <v>25</v>
      </c>
      <c r="E12" s="60">
        <v>2335.6999999999998</v>
      </c>
      <c r="F12" s="60">
        <v>2415.14</v>
      </c>
      <c r="G12" s="61">
        <v>2415.14</v>
      </c>
      <c r="H12" s="62">
        <f t="shared" si="1"/>
        <v>100</v>
      </c>
      <c r="I12" s="63">
        <v>2717.96</v>
      </c>
      <c r="J12" s="61">
        <v>2579.36</v>
      </c>
      <c r="K12" s="64">
        <v>2629.7</v>
      </c>
      <c r="L12" s="65">
        <f t="shared" si="2"/>
        <v>1.0195164692016623</v>
      </c>
      <c r="M12" s="66">
        <f t="shared" si="3"/>
        <v>0.96752711592517915</v>
      </c>
      <c r="N12" s="64">
        <v>2629.7</v>
      </c>
      <c r="O12" s="66">
        <f t="shared" si="0"/>
        <v>1</v>
      </c>
      <c r="P12" s="61">
        <v>2629.7</v>
      </c>
      <c r="Q12" s="66">
        <f t="shared" si="4"/>
        <v>1</v>
      </c>
      <c r="R12" s="55">
        <v>2694.05</v>
      </c>
      <c r="S12" s="28">
        <v>2694.05</v>
      </c>
      <c r="T12" s="28">
        <v>2694.05</v>
      </c>
      <c r="U12" s="27">
        <f t="shared" si="5"/>
        <v>1</v>
      </c>
      <c r="V12" s="31">
        <v>2937.86</v>
      </c>
      <c r="W12" s="27">
        <f>V12/T12</f>
        <v>1.0904994339377516</v>
      </c>
      <c r="X12" s="98">
        <v>3290.4</v>
      </c>
      <c r="Y12" s="67" t="s">
        <v>63</v>
      </c>
    </row>
    <row r="13" spans="1:30" s="3" customFormat="1" ht="36.950000000000003" customHeight="1" x14ac:dyDescent="0.3">
      <c r="A13" s="108"/>
      <c r="B13" s="99" t="s">
        <v>27</v>
      </c>
      <c r="C13" s="99"/>
      <c r="D13" s="36" t="s">
        <v>28</v>
      </c>
      <c r="E13" s="68">
        <v>5.5973499999999996</v>
      </c>
      <c r="F13" s="6">
        <v>5.7652700000000001</v>
      </c>
      <c r="G13" s="69">
        <v>5.7652700000000001</v>
      </c>
      <c r="H13" s="7">
        <f t="shared" si="1"/>
        <v>100</v>
      </c>
      <c r="I13" s="70">
        <v>6.1794399999999996</v>
      </c>
      <c r="J13" s="71">
        <v>6.0016400000000001</v>
      </c>
      <c r="K13" s="72">
        <v>6.1794399999999996</v>
      </c>
      <c r="L13" s="73">
        <f t="shared" si="2"/>
        <v>1.0296252357688898</v>
      </c>
      <c r="M13" s="52">
        <f t="shared" si="3"/>
        <v>1</v>
      </c>
      <c r="N13" s="74">
        <v>6.3565800000000001</v>
      </c>
      <c r="O13" s="52">
        <f t="shared" si="0"/>
        <v>1.0286660279895914</v>
      </c>
      <c r="P13" s="75">
        <v>6.3565800000000001</v>
      </c>
      <c r="Q13" s="54">
        <f t="shared" si="4"/>
        <v>1</v>
      </c>
      <c r="R13" s="76">
        <v>6.5337019999999999</v>
      </c>
      <c r="S13" s="76">
        <v>6.5337019999999999</v>
      </c>
      <c r="T13" s="76">
        <v>6.74655</v>
      </c>
      <c r="U13" s="52">
        <f t="shared" si="5"/>
        <v>1.0325769372401741</v>
      </c>
      <c r="V13" s="30">
        <v>7.2907599999999997</v>
      </c>
      <c r="W13" s="27">
        <f t="shared" ref="W13:W33" si="6">V13/T13</f>
        <v>1.0806649324469544</v>
      </c>
      <c r="X13" s="96">
        <v>8.0033499999999993</v>
      </c>
      <c r="Y13" s="67" t="s">
        <v>56</v>
      </c>
    </row>
    <row r="14" spans="1:30" s="3" customFormat="1" ht="21" customHeight="1" x14ac:dyDescent="0.3">
      <c r="A14" s="108"/>
      <c r="B14" s="99" t="s">
        <v>29</v>
      </c>
      <c r="C14" s="99"/>
      <c r="D14" s="36" t="s">
        <v>30</v>
      </c>
      <c r="E14" s="6">
        <v>3.51</v>
      </c>
      <c r="F14" s="6">
        <v>3.64</v>
      </c>
      <c r="G14" s="8">
        <v>3.64</v>
      </c>
      <c r="H14" s="7">
        <f t="shared" si="1"/>
        <v>100</v>
      </c>
      <c r="I14" s="56">
        <v>3.96</v>
      </c>
      <c r="J14" s="8">
        <v>3.82</v>
      </c>
      <c r="K14" s="9">
        <v>3.96</v>
      </c>
      <c r="L14" s="73">
        <f t="shared" si="2"/>
        <v>1.036649214659686</v>
      </c>
      <c r="M14" s="52">
        <f t="shared" si="3"/>
        <v>1</v>
      </c>
      <c r="N14" s="9">
        <v>4.1500000000000004</v>
      </c>
      <c r="O14" s="52">
        <f t="shared" si="0"/>
        <v>1.047979797979798</v>
      </c>
      <c r="P14" s="53">
        <v>4.1500000000000004</v>
      </c>
      <c r="Q14" s="54">
        <f t="shared" si="4"/>
        <v>1</v>
      </c>
      <c r="R14" s="77">
        <v>4.3</v>
      </c>
      <c r="S14" s="78">
        <v>4.3</v>
      </c>
      <c r="T14" s="78">
        <v>4.51</v>
      </c>
      <c r="U14" s="52">
        <f t="shared" si="5"/>
        <v>1.0488372093023255</v>
      </c>
      <c r="V14" s="79">
        <v>4.91</v>
      </c>
      <c r="W14" s="27">
        <f t="shared" si="6"/>
        <v>1.0886917960088693</v>
      </c>
      <c r="X14" s="80">
        <v>5.34</v>
      </c>
      <c r="Y14" s="81" t="s">
        <v>57</v>
      </c>
    </row>
    <row r="15" spans="1:30" s="3" customFormat="1" ht="52.5" customHeight="1" x14ac:dyDescent="0.3">
      <c r="A15" s="108"/>
      <c r="B15" s="101" t="s">
        <v>31</v>
      </c>
      <c r="C15" s="101"/>
      <c r="D15" s="59" t="s">
        <v>32</v>
      </c>
      <c r="E15" s="6">
        <v>6.74</v>
      </c>
      <c r="F15" s="6">
        <v>6.74</v>
      </c>
      <c r="G15" s="11">
        <v>6.74</v>
      </c>
      <c r="H15" s="7">
        <f t="shared" si="1"/>
        <v>100</v>
      </c>
      <c r="I15" s="50">
        <v>7.49</v>
      </c>
      <c r="J15" s="11">
        <v>6.74</v>
      </c>
      <c r="K15" s="12">
        <v>7.93</v>
      </c>
      <c r="L15" s="73">
        <f t="shared" si="2"/>
        <v>1.1765578635014835</v>
      </c>
      <c r="M15" s="52">
        <f t="shared" si="3"/>
        <v>1.0587449933244326</v>
      </c>
      <c r="N15" s="12">
        <v>7.93</v>
      </c>
      <c r="O15" s="52">
        <f t="shared" si="0"/>
        <v>1</v>
      </c>
      <c r="P15" s="53">
        <v>8.23</v>
      </c>
      <c r="Q15" s="54">
        <f>P15/N15</f>
        <v>1.037831021437579</v>
      </c>
      <c r="R15" s="53">
        <v>8.23</v>
      </c>
      <c r="S15" s="11">
        <v>9.0500000000000007</v>
      </c>
      <c r="T15" s="11">
        <v>9.0500000000000007</v>
      </c>
      <c r="U15" s="52">
        <f t="shared" si="5"/>
        <v>1</v>
      </c>
      <c r="V15" s="79">
        <v>9.0500000000000007</v>
      </c>
      <c r="W15" s="27">
        <f t="shared" si="6"/>
        <v>1</v>
      </c>
      <c r="X15" s="80">
        <v>12.31</v>
      </c>
      <c r="Y15" s="82" t="s">
        <v>80</v>
      </c>
      <c r="Z15" s="3" t="s">
        <v>33</v>
      </c>
      <c r="AD15" s="25"/>
    </row>
    <row r="16" spans="1:30" s="3" customFormat="1" ht="18.600000000000001" customHeight="1" x14ac:dyDescent="0.3">
      <c r="A16" s="108"/>
      <c r="B16" s="102" t="s">
        <v>34</v>
      </c>
      <c r="C16" s="37" t="s">
        <v>35</v>
      </c>
      <c r="D16" s="59" t="s">
        <v>36</v>
      </c>
      <c r="E16" s="6">
        <v>1.45</v>
      </c>
      <c r="F16" s="6">
        <v>1.45</v>
      </c>
      <c r="G16" s="11"/>
      <c r="H16" s="7"/>
      <c r="I16" s="50">
        <v>86.37</v>
      </c>
      <c r="J16" s="11" t="s">
        <v>37</v>
      </c>
      <c r="K16" s="13">
        <v>82.35</v>
      </c>
      <c r="L16" s="73"/>
      <c r="M16" s="52">
        <f t="shared" si="3"/>
        <v>0.9534560611323375</v>
      </c>
      <c r="N16" s="12">
        <v>85.64</v>
      </c>
      <c r="O16" s="52">
        <f>N16/K16</f>
        <v>1.0399514268366727</v>
      </c>
      <c r="P16" s="83">
        <v>85.64</v>
      </c>
      <c r="Q16" s="54">
        <f t="shared" si="4"/>
        <v>1</v>
      </c>
      <c r="R16" s="84">
        <f>591.57*0.15</f>
        <v>88.735500000000002</v>
      </c>
      <c r="S16" s="84">
        <f>0.15*591.57</f>
        <v>88.735500000000002</v>
      </c>
      <c r="T16" s="84">
        <f>0.15*596.08</f>
        <v>89.412000000000006</v>
      </c>
      <c r="U16" s="52">
        <f t="shared" si="5"/>
        <v>1.0076237807867201</v>
      </c>
      <c r="V16" s="32">
        <v>96.6</v>
      </c>
      <c r="W16" s="27">
        <f t="shared" si="6"/>
        <v>1.0803918937055428</v>
      </c>
      <c r="X16" s="34">
        <v>107.4195</v>
      </c>
      <c r="Y16" s="105" t="s">
        <v>62</v>
      </c>
      <c r="Z16" s="24" t="s">
        <v>38</v>
      </c>
      <c r="AA16" s="14" t="s">
        <v>39</v>
      </c>
    </row>
    <row r="17" spans="1:30" s="3" customFormat="1" ht="39.75" customHeight="1" x14ac:dyDescent="0.3">
      <c r="A17" s="108"/>
      <c r="B17" s="102"/>
      <c r="C17" s="38" t="s">
        <v>40</v>
      </c>
      <c r="D17" s="59" t="s">
        <v>36</v>
      </c>
      <c r="E17" s="6"/>
      <c r="F17" s="6"/>
      <c r="G17" s="11"/>
      <c r="H17" s="7"/>
      <c r="I17" s="50">
        <v>109.41</v>
      </c>
      <c r="J17" s="11" t="s">
        <v>41</v>
      </c>
      <c r="K17" s="13">
        <v>104.31</v>
      </c>
      <c r="L17" s="73"/>
      <c r="M17" s="52">
        <f t="shared" si="3"/>
        <v>0.95338634494104746</v>
      </c>
      <c r="N17" s="12">
        <v>108.47</v>
      </c>
      <c r="O17" s="52">
        <f>N17/K17</f>
        <v>1.0398811235739622</v>
      </c>
      <c r="P17" s="83">
        <v>108.47</v>
      </c>
      <c r="Q17" s="54">
        <f t="shared" si="4"/>
        <v>1</v>
      </c>
      <c r="R17" s="84">
        <f>591.57*0.19</f>
        <v>112.39830000000001</v>
      </c>
      <c r="S17" s="84">
        <f>0.19*591.57</f>
        <v>112.39830000000001</v>
      </c>
      <c r="T17" s="84">
        <f>0.19*596.08</f>
        <v>113.2552</v>
      </c>
      <c r="U17" s="52">
        <f t="shared" si="5"/>
        <v>1.0076237807867201</v>
      </c>
      <c r="V17" s="32">
        <v>122.36</v>
      </c>
      <c r="W17" s="27">
        <f t="shared" si="6"/>
        <v>1.0803918937055428</v>
      </c>
      <c r="X17" s="34">
        <v>136.06469999999999</v>
      </c>
      <c r="Y17" s="105"/>
      <c r="Z17" s="24" t="s">
        <v>42</v>
      </c>
      <c r="AA17" s="14" t="s">
        <v>43</v>
      </c>
    </row>
    <row r="18" spans="1:30" s="3" customFormat="1" ht="18.600000000000001" customHeight="1" x14ac:dyDescent="0.3">
      <c r="A18" s="108"/>
      <c r="B18" s="106" t="s">
        <v>53</v>
      </c>
      <c r="C18" s="106"/>
      <c r="D18" s="59" t="s">
        <v>32</v>
      </c>
      <c r="E18" s="6">
        <v>9.5500000000000007</v>
      </c>
      <c r="F18" s="15">
        <v>9.5500000000000007</v>
      </c>
      <c r="G18" s="11">
        <v>9.5500000000000007</v>
      </c>
      <c r="H18" s="7">
        <f t="shared" si="1"/>
        <v>100</v>
      </c>
      <c r="I18" s="56">
        <v>9.56</v>
      </c>
      <c r="J18" s="8">
        <v>9.56</v>
      </c>
      <c r="K18" s="9">
        <v>9.56</v>
      </c>
      <c r="L18" s="51">
        <f t="shared" si="2"/>
        <v>1</v>
      </c>
      <c r="M18" s="52">
        <f t="shared" si="3"/>
        <v>1</v>
      </c>
      <c r="N18" s="9">
        <v>9.56</v>
      </c>
      <c r="O18" s="52">
        <f>N18/K18</f>
        <v>1</v>
      </c>
      <c r="P18" s="53">
        <v>9.56</v>
      </c>
      <c r="Q18" s="54">
        <f t="shared" si="4"/>
        <v>1</v>
      </c>
      <c r="R18" s="53">
        <v>9.56</v>
      </c>
      <c r="S18" s="8">
        <v>9.56</v>
      </c>
      <c r="T18" s="8">
        <v>9.56</v>
      </c>
      <c r="U18" s="52">
        <f t="shared" si="5"/>
        <v>1</v>
      </c>
      <c r="V18" s="28">
        <v>10.56</v>
      </c>
      <c r="W18" s="27">
        <f t="shared" si="6"/>
        <v>1.104602510460251</v>
      </c>
      <c r="X18" s="34">
        <v>10.56</v>
      </c>
      <c r="Y18" s="29"/>
      <c r="AD18" s="107"/>
    </row>
    <row r="19" spans="1:30" s="3" customFormat="1" ht="18.600000000000001" customHeight="1" x14ac:dyDescent="0.3">
      <c r="A19" s="108"/>
      <c r="B19" s="106"/>
      <c r="C19" s="106"/>
      <c r="D19" s="59" t="s">
        <v>32</v>
      </c>
      <c r="E19" s="6">
        <v>9.25</v>
      </c>
      <c r="F19" s="15">
        <v>9.25</v>
      </c>
      <c r="G19" s="8">
        <v>9.25</v>
      </c>
      <c r="H19" s="7">
        <f t="shared" si="1"/>
        <v>100</v>
      </c>
      <c r="I19" s="56">
        <v>7.35</v>
      </c>
      <c r="J19" s="8">
        <v>7.35</v>
      </c>
      <c r="K19" s="9">
        <v>7.35</v>
      </c>
      <c r="L19" s="51">
        <f t="shared" si="2"/>
        <v>1</v>
      </c>
      <c r="M19" s="52">
        <f t="shared" si="3"/>
        <v>1</v>
      </c>
      <c r="N19" s="9">
        <v>7.35</v>
      </c>
      <c r="O19" s="52">
        <f>N19/K19</f>
        <v>1</v>
      </c>
      <c r="P19" s="53">
        <v>7.35</v>
      </c>
      <c r="Q19" s="54">
        <f t="shared" si="4"/>
        <v>1</v>
      </c>
      <c r="R19" s="53">
        <v>7.35</v>
      </c>
      <c r="S19" s="8">
        <v>7.35</v>
      </c>
      <c r="T19" s="8">
        <v>7.35</v>
      </c>
      <c r="U19" s="52">
        <f t="shared" si="5"/>
        <v>1</v>
      </c>
      <c r="V19" s="32">
        <v>12.5</v>
      </c>
      <c r="W19" s="27">
        <f t="shared" si="6"/>
        <v>1.7006802721088436</v>
      </c>
      <c r="X19" s="34">
        <v>12.5</v>
      </c>
      <c r="Y19" s="29"/>
      <c r="AD19" s="107"/>
    </row>
    <row r="20" spans="1:30" s="3" customFormat="1" ht="15" customHeight="1" x14ac:dyDescent="0.3">
      <c r="A20" s="108"/>
      <c r="B20" s="106"/>
      <c r="C20" s="106"/>
      <c r="D20" s="59" t="s">
        <v>32</v>
      </c>
      <c r="E20" s="6">
        <v>9.25</v>
      </c>
      <c r="F20" s="15">
        <v>9.25</v>
      </c>
      <c r="G20" s="8">
        <v>9.25</v>
      </c>
      <c r="H20" s="7">
        <f t="shared" si="1"/>
        <v>100</v>
      </c>
      <c r="I20" s="56">
        <v>9.25</v>
      </c>
      <c r="J20" s="8">
        <v>9.25</v>
      </c>
      <c r="K20" s="9">
        <v>9.25</v>
      </c>
      <c r="L20" s="51">
        <f t="shared" si="2"/>
        <v>1</v>
      </c>
      <c r="M20" s="52">
        <f t="shared" si="3"/>
        <v>1</v>
      </c>
      <c r="N20" s="9">
        <v>9.25</v>
      </c>
      <c r="O20" s="52">
        <f>N20/K20</f>
        <v>1</v>
      </c>
      <c r="P20" s="53">
        <v>9.25</v>
      </c>
      <c r="Q20" s="54">
        <f t="shared" si="4"/>
        <v>1</v>
      </c>
      <c r="R20" s="53">
        <v>9.25</v>
      </c>
      <c r="S20" s="8">
        <v>9.25</v>
      </c>
      <c r="T20" s="8">
        <v>9.25</v>
      </c>
      <c r="U20" s="52">
        <f t="shared" si="5"/>
        <v>1</v>
      </c>
      <c r="V20" s="32">
        <v>13.8</v>
      </c>
      <c r="W20" s="27">
        <f t="shared" si="6"/>
        <v>1.491891891891892</v>
      </c>
      <c r="X20" s="85">
        <v>13.8</v>
      </c>
      <c r="Y20" s="29"/>
      <c r="AD20" s="107"/>
    </row>
    <row r="21" spans="1:30" s="3" customFormat="1" ht="18" customHeight="1" x14ac:dyDescent="0.3">
      <c r="A21" s="36" t="s">
        <v>68</v>
      </c>
      <c r="B21" s="99" t="s">
        <v>29</v>
      </c>
      <c r="C21" s="99"/>
      <c r="D21" s="36" t="s">
        <v>30</v>
      </c>
      <c r="E21" s="6">
        <v>2.46</v>
      </c>
      <c r="F21" s="6">
        <v>2.5499999999999998</v>
      </c>
      <c r="G21" s="11">
        <v>2.5499999999999998</v>
      </c>
      <c r="H21" s="7">
        <f t="shared" si="1"/>
        <v>100</v>
      </c>
      <c r="I21" s="56">
        <v>2.77</v>
      </c>
      <c r="J21" s="8">
        <v>2.67</v>
      </c>
      <c r="K21" s="9">
        <v>2.77</v>
      </c>
      <c r="L21" s="73">
        <f t="shared" si="2"/>
        <v>1.0374531835205993</v>
      </c>
      <c r="M21" s="52">
        <f t="shared" si="3"/>
        <v>1</v>
      </c>
      <c r="N21" s="86">
        <v>2.9</v>
      </c>
      <c r="O21" s="52">
        <f t="shared" si="0"/>
        <v>1.0469314079422383</v>
      </c>
      <c r="P21" s="53">
        <v>2.9</v>
      </c>
      <c r="Q21" s="54">
        <f t="shared" si="4"/>
        <v>1</v>
      </c>
      <c r="R21" s="84">
        <v>3.01</v>
      </c>
      <c r="S21" s="32">
        <v>3.01</v>
      </c>
      <c r="T21" s="32">
        <v>3.16</v>
      </c>
      <c r="U21" s="52">
        <f t="shared" si="5"/>
        <v>1.0498338870431896</v>
      </c>
      <c r="V21" s="32">
        <v>3.44</v>
      </c>
      <c r="W21" s="27">
        <f t="shared" si="6"/>
        <v>1.0886075949367089</v>
      </c>
      <c r="X21" s="85">
        <v>3.74</v>
      </c>
      <c r="Y21" s="81" t="s">
        <v>57</v>
      </c>
    </row>
    <row r="22" spans="1:30" s="3" customFormat="1" ht="20.45" customHeight="1" x14ac:dyDescent="0.3">
      <c r="A22" s="103" t="s">
        <v>68</v>
      </c>
      <c r="B22" s="102" t="s">
        <v>34</v>
      </c>
      <c r="C22" s="37" t="s">
        <v>35</v>
      </c>
      <c r="D22" s="59" t="s">
        <v>36</v>
      </c>
      <c r="E22" s="6">
        <v>1.45</v>
      </c>
      <c r="F22" s="6">
        <v>1.45</v>
      </c>
      <c r="G22" s="11"/>
      <c r="H22" s="7"/>
      <c r="I22" s="50">
        <v>74.86</v>
      </c>
      <c r="J22" s="11"/>
      <c r="K22" s="13">
        <v>71.37</v>
      </c>
      <c r="L22" s="73"/>
      <c r="M22" s="52">
        <f t="shared" si="3"/>
        <v>0.95337964199839709</v>
      </c>
      <c r="N22" s="12">
        <v>74.22</v>
      </c>
      <c r="O22" s="52">
        <f>N22/K22</f>
        <v>1.0399327448507776</v>
      </c>
      <c r="P22" s="83">
        <v>74.22</v>
      </c>
      <c r="Q22" s="54">
        <f t="shared" si="4"/>
        <v>1</v>
      </c>
      <c r="R22" s="84">
        <f>591.57*0.13</f>
        <v>76.904100000000014</v>
      </c>
      <c r="S22" s="84">
        <f>0.13*591.57</f>
        <v>76.904100000000014</v>
      </c>
      <c r="T22" s="84">
        <f>0.13*596.08</f>
        <v>77.490400000000008</v>
      </c>
      <c r="U22" s="52">
        <f t="shared" si="5"/>
        <v>1.0076237807867201</v>
      </c>
      <c r="V22" s="32">
        <v>83.72</v>
      </c>
      <c r="W22" s="27">
        <f t="shared" si="6"/>
        <v>1.0803918937055428</v>
      </c>
      <c r="X22" s="34">
        <v>93.096900000000005</v>
      </c>
      <c r="Y22" s="104" t="s">
        <v>55</v>
      </c>
      <c r="Z22" s="24" t="s">
        <v>44</v>
      </c>
      <c r="AA22" s="14" t="s">
        <v>45</v>
      </c>
    </row>
    <row r="23" spans="1:30" s="3" customFormat="1" ht="24" customHeight="1" x14ac:dyDescent="0.3">
      <c r="A23" s="103"/>
      <c r="B23" s="102"/>
      <c r="C23" s="38" t="s">
        <v>40</v>
      </c>
      <c r="D23" s="59" t="s">
        <v>36</v>
      </c>
      <c r="E23" s="6"/>
      <c r="F23" s="6"/>
      <c r="G23" s="11"/>
      <c r="H23" s="7"/>
      <c r="I23" s="50">
        <v>74.86</v>
      </c>
      <c r="J23" s="11"/>
      <c r="K23" s="13">
        <v>71.37</v>
      </c>
      <c r="L23" s="73"/>
      <c r="M23" s="52">
        <f t="shared" si="3"/>
        <v>0.95337964199839709</v>
      </c>
      <c r="N23" s="12">
        <v>74.22</v>
      </c>
      <c r="O23" s="52">
        <f t="shared" si="0"/>
        <v>1.0399327448507776</v>
      </c>
      <c r="P23" s="83">
        <v>74.22</v>
      </c>
      <c r="Q23" s="54">
        <f t="shared" si="4"/>
        <v>1</v>
      </c>
      <c r="R23" s="84">
        <f>591.57*0.13</f>
        <v>76.904100000000014</v>
      </c>
      <c r="S23" s="84">
        <f>0.13*591.57</f>
        <v>76.904100000000014</v>
      </c>
      <c r="T23" s="84">
        <f>0.13*596.08</f>
        <v>77.490400000000008</v>
      </c>
      <c r="U23" s="52">
        <f t="shared" si="5"/>
        <v>1.0076237807867201</v>
      </c>
      <c r="V23" s="32">
        <v>83.72</v>
      </c>
      <c r="W23" s="27">
        <f t="shared" si="6"/>
        <v>1.0803918937055428</v>
      </c>
      <c r="X23" s="34">
        <v>93.096900000000005</v>
      </c>
      <c r="Y23" s="104"/>
      <c r="Z23" s="3" t="s">
        <v>46</v>
      </c>
      <c r="AA23" s="3" t="s">
        <v>47</v>
      </c>
    </row>
    <row r="24" spans="1:30" s="2" customFormat="1" ht="17.45" customHeight="1" x14ac:dyDescent="0.3">
      <c r="A24" s="87" t="s">
        <v>69</v>
      </c>
      <c r="B24" s="100" t="s">
        <v>19</v>
      </c>
      <c r="C24" s="100"/>
      <c r="D24" s="87" t="s">
        <v>20</v>
      </c>
      <c r="E24" s="11">
        <v>13.13</v>
      </c>
      <c r="F24" s="11">
        <v>13.63</v>
      </c>
      <c r="G24" s="16">
        <v>13.63</v>
      </c>
      <c r="H24" s="7">
        <f t="shared" si="1"/>
        <v>100</v>
      </c>
      <c r="I24" s="16">
        <v>15.94</v>
      </c>
      <c r="J24" s="16">
        <v>13.65</v>
      </c>
      <c r="K24" s="16">
        <v>15.94</v>
      </c>
      <c r="L24" s="52">
        <f t="shared" si="2"/>
        <v>1.1677655677655676</v>
      </c>
      <c r="M24" s="52">
        <f t="shared" si="3"/>
        <v>1</v>
      </c>
      <c r="N24" s="16">
        <v>16.46</v>
      </c>
      <c r="O24" s="52">
        <f t="shared" si="0"/>
        <v>1.0326223337515685</v>
      </c>
      <c r="P24" s="53">
        <v>16.46</v>
      </c>
      <c r="Q24" s="54">
        <f t="shared" si="4"/>
        <v>1</v>
      </c>
      <c r="R24" s="53">
        <v>16.53</v>
      </c>
      <c r="S24" s="53">
        <v>16.53</v>
      </c>
      <c r="T24" s="61">
        <v>17.420000000000002</v>
      </c>
      <c r="U24" s="52">
        <f t="shared" si="5"/>
        <v>1.0538415003024804</v>
      </c>
      <c r="V24" s="28">
        <v>19.239999999999998</v>
      </c>
      <c r="W24" s="27">
        <f t="shared" si="6"/>
        <v>1.1044776119402984</v>
      </c>
      <c r="X24" s="93">
        <v>21.11</v>
      </c>
      <c r="Y24" s="67" t="s">
        <v>58</v>
      </c>
    </row>
    <row r="25" spans="1:30" s="2" customFormat="1" ht="17.45" customHeight="1" x14ac:dyDescent="0.3">
      <c r="A25" s="87" t="s">
        <v>70</v>
      </c>
      <c r="B25" s="100" t="s">
        <v>19</v>
      </c>
      <c r="C25" s="100"/>
      <c r="D25" s="87" t="s">
        <v>20</v>
      </c>
      <c r="E25" s="11">
        <v>20.6</v>
      </c>
      <c r="F25" s="11">
        <v>21.3</v>
      </c>
      <c r="G25" s="88">
        <v>21.3</v>
      </c>
      <c r="H25" s="7">
        <f t="shared" si="1"/>
        <v>100</v>
      </c>
      <c r="I25" s="16">
        <v>22.31</v>
      </c>
      <c r="J25" s="16">
        <v>21.45</v>
      </c>
      <c r="K25" s="16">
        <v>22.31</v>
      </c>
      <c r="L25" s="52">
        <f t="shared" si="2"/>
        <v>1.0400932400932401</v>
      </c>
      <c r="M25" s="52">
        <f t="shared" si="3"/>
        <v>1</v>
      </c>
      <c r="N25" s="16">
        <v>22.62</v>
      </c>
      <c r="O25" s="52">
        <f t="shared" si="0"/>
        <v>1.0138951142985209</v>
      </c>
      <c r="P25" s="53">
        <v>22.62</v>
      </c>
      <c r="Q25" s="54">
        <f t="shared" si="4"/>
        <v>1</v>
      </c>
      <c r="R25" s="53">
        <v>22.99</v>
      </c>
      <c r="S25" s="53">
        <v>22.99</v>
      </c>
      <c r="T25" s="61">
        <v>23.05</v>
      </c>
      <c r="U25" s="52">
        <f t="shared" si="5"/>
        <v>1.0026098303610267</v>
      </c>
      <c r="V25" s="28">
        <v>25.54</v>
      </c>
      <c r="W25" s="27">
        <f t="shared" si="6"/>
        <v>1.1080260303687635</v>
      </c>
      <c r="X25" s="93">
        <v>27.98</v>
      </c>
      <c r="Y25" s="67" t="s">
        <v>58</v>
      </c>
    </row>
    <row r="26" spans="1:30" s="2" customFormat="1" ht="17.45" customHeight="1" x14ac:dyDescent="0.3">
      <c r="A26" s="87" t="s">
        <v>71</v>
      </c>
      <c r="B26" s="100" t="s">
        <v>19</v>
      </c>
      <c r="C26" s="100"/>
      <c r="D26" s="87" t="s">
        <v>20</v>
      </c>
      <c r="E26" s="11">
        <v>13.56</v>
      </c>
      <c r="F26" s="11">
        <v>13.56</v>
      </c>
      <c r="G26" s="33">
        <v>13.56</v>
      </c>
      <c r="H26" s="7">
        <f t="shared" si="1"/>
        <v>100</v>
      </c>
      <c r="I26" s="16">
        <v>13.56</v>
      </c>
      <c r="J26" s="16">
        <v>13.56</v>
      </c>
      <c r="K26" s="16">
        <v>13.56</v>
      </c>
      <c r="L26" s="52">
        <f t="shared" si="2"/>
        <v>1</v>
      </c>
      <c r="M26" s="52">
        <f t="shared" si="3"/>
        <v>1</v>
      </c>
      <c r="N26" s="16">
        <v>13.56</v>
      </c>
      <c r="O26" s="52">
        <f t="shared" si="0"/>
        <v>1</v>
      </c>
      <c r="P26" s="53">
        <v>13.56</v>
      </c>
      <c r="Q26" s="54">
        <f t="shared" si="4"/>
        <v>1</v>
      </c>
      <c r="R26" s="53">
        <v>13.56</v>
      </c>
      <c r="S26" s="53">
        <v>13.56</v>
      </c>
      <c r="T26" s="61">
        <v>13.56</v>
      </c>
      <c r="U26" s="52">
        <f t="shared" si="5"/>
        <v>1</v>
      </c>
      <c r="V26" s="28">
        <v>34.979999999999997</v>
      </c>
      <c r="W26" s="27">
        <f t="shared" si="6"/>
        <v>2.5796460176991145</v>
      </c>
      <c r="X26" s="93">
        <v>38.479999999999997</v>
      </c>
      <c r="Y26" s="67" t="s">
        <v>59</v>
      </c>
    </row>
    <row r="27" spans="1:30" s="2" customFormat="1" ht="17.45" customHeight="1" x14ac:dyDescent="0.3">
      <c r="A27" s="87" t="s">
        <v>72</v>
      </c>
      <c r="B27" s="100" t="s">
        <v>19</v>
      </c>
      <c r="C27" s="100"/>
      <c r="D27" s="87" t="s">
        <v>20</v>
      </c>
      <c r="E27" s="11">
        <v>19.41</v>
      </c>
      <c r="F27" s="11">
        <v>19.95</v>
      </c>
      <c r="G27" s="89">
        <v>18.86</v>
      </c>
      <c r="H27" s="7">
        <f t="shared" si="1"/>
        <v>94.536340852130323</v>
      </c>
      <c r="I27" s="17">
        <v>20.75</v>
      </c>
      <c r="J27" s="17">
        <v>18.86</v>
      </c>
      <c r="K27" s="17">
        <v>20.75</v>
      </c>
      <c r="L27" s="90">
        <f t="shared" si="2"/>
        <v>1.1002120890774125</v>
      </c>
      <c r="M27" s="52">
        <f t="shared" si="3"/>
        <v>1</v>
      </c>
      <c r="N27" s="17">
        <v>20.75</v>
      </c>
      <c r="O27" s="52">
        <f>N27/K27</f>
        <v>1</v>
      </c>
      <c r="P27" s="55">
        <v>20.75</v>
      </c>
      <c r="Q27" s="54">
        <f t="shared" si="4"/>
        <v>1</v>
      </c>
      <c r="R27" s="84">
        <v>21</v>
      </c>
      <c r="S27" s="84">
        <v>21</v>
      </c>
      <c r="T27" s="84">
        <v>21.59</v>
      </c>
      <c r="U27" s="52">
        <f t="shared" si="5"/>
        <v>1.0280952380952382</v>
      </c>
      <c r="V27" s="32">
        <v>23.65</v>
      </c>
      <c r="W27" s="27">
        <f t="shared" si="6"/>
        <v>1.095414543770264</v>
      </c>
      <c r="X27" s="93">
        <v>25.56</v>
      </c>
      <c r="Y27" s="67" t="s">
        <v>58</v>
      </c>
    </row>
    <row r="28" spans="1:30" s="2" customFormat="1" ht="17.45" customHeight="1" x14ac:dyDescent="0.3">
      <c r="A28" s="87" t="s">
        <v>73</v>
      </c>
      <c r="B28" s="100" t="s">
        <v>19</v>
      </c>
      <c r="C28" s="100"/>
      <c r="D28" s="87" t="s">
        <v>20</v>
      </c>
      <c r="E28" s="11">
        <v>20.350000000000001</v>
      </c>
      <c r="F28" s="11">
        <v>21.12</v>
      </c>
      <c r="G28" s="16">
        <v>21.12</v>
      </c>
      <c r="H28" s="7">
        <f t="shared" si="1"/>
        <v>100</v>
      </c>
      <c r="I28" s="17">
        <v>21.93</v>
      </c>
      <c r="J28" s="17">
        <v>21.71</v>
      </c>
      <c r="K28" s="17">
        <v>21.93</v>
      </c>
      <c r="L28" s="90">
        <f t="shared" si="2"/>
        <v>1.0101335789958543</v>
      </c>
      <c r="M28" s="52">
        <f t="shared" si="3"/>
        <v>1</v>
      </c>
      <c r="N28" s="17">
        <v>22.72</v>
      </c>
      <c r="O28" s="52">
        <f t="shared" si="0"/>
        <v>1.0360237118103055</v>
      </c>
      <c r="P28" s="55">
        <v>22.72</v>
      </c>
      <c r="Q28" s="54">
        <f t="shared" si="4"/>
        <v>1</v>
      </c>
      <c r="R28" s="55">
        <v>23.24</v>
      </c>
      <c r="S28" s="55">
        <v>23.24</v>
      </c>
      <c r="T28" s="55">
        <v>24.52</v>
      </c>
      <c r="U28" s="52">
        <f t="shared" si="5"/>
        <v>1.0550774526678142</v>
      </c>
      <c r="V28" s="32">
        <v>26.8</v>
      </c>
      <c r="W28" s="27">
        <f t="shared" si="6"/>
        <v>1.0929853181076672</v>
      </c>
      <c r="X28" s="93">
        <v>29.46</v>
      </c>
      <c r="Y28" s="67" t="s">
        <v>60</v>
      </c>
    </row>
    <row r="29" spans="1:30" s="2" customFormat="1" ht="17.45" customHeight="1" x14ac:dyDescent="0.3">
      <c r="A29" s="87" t="s">
        <v>74</v>
      </c>
      <c r="B29" s="100" t="s">
        <v>19</v>
      </c>
      <c r="C29" s="100"/>
      <c r="D29" s="87" t="s">
        <v>20</v>
      </c>
      <c r="E29" s="11">
        <v>14.74</v>
      </c>
      <c r="F29" s="11">
        <v>15.24</v>
      </c>
      <c r="G29" s="33">
        <v>15.24</v>
      </c>
      <c r="H29" s="7">
        <f t="shared" si="1"/>
        <v>100</v>
      </c>
      <c r="I29" s="17">
        <v>16.02</v>
      </c>
      <c r="J29" s="17">
        <v>15.6</v>
      </c>
      <c r="K29" s="17">
        <v>16.02</v>
      </c>
      <c r="L29" s="90">
        <f t="shared" si="2"/>
        <v>1.0269230769230768</v>
      </c>
      <c r="M29" s="52">
        <f t="shared" si="3"/>
        <v>1</v>
      </c>
      <c r="N29" s="17">
        <v>16.47</v>
      </c>
      <c r="O29" s="52">
        <f t="shared" si="0"/>
        <v>1.0280898876404494</v>
      </c>
      <c r="P29" s="55">
        <v>16.47</v>
      </c>
      <c r="Q29" s="54">
        <f t="shared" si="4"/>
        <v>1</v>
      </c>
      <c r="R29" s="55">
        <v>17.010000000000002</v>
      </c>
      <c r="S29" s="55">
        <v>17.010000000000002</v>
      </c>
      <c r="T29" s="55">
        <v>17.09</v>
      </c>
      <c r="U29" s="52">
        <f t="shared" si="5"/>
        <v>1.0047031158142268</v>
      </c>
      <c r="V29" s="28">
        <v>20.78</v>
      </c>
      <c r="W29" s="27">
        <f t="shared" si="6"/>
        <v>1.2159157401989469</v>
      </c>
      <c r="X29" s="93">
        <v>20.78</v>
      </c>
      <c r="Y29" s="67" t="s">
        <v>61</v>
      </c>
    </row>
    <row r="30" spans="1:30" s="2" customFormat="1" ht="17.45" customHeight="1" x14ac:dyDescent="0.3">
      <c r="A30" s="87" t="s">
        <v>75</v>
      </c>
      <c r="B30" s="100" t="s">
        <v>19</v>
      </c>
      <c r="C30" s="100"/>
      <c r="D30" s="87" t="s">
        <v>20</v>
      </c>
      <c r="E30" s="11">
        <v>17.989999999999998</v>
      </c>
      <c r="F30" s="11">
        <v>18.579999999999998</v>
      </c>
      <c r="G30" s="89">
        <v>18.100000000000001</v>
      </c>
      <c r="H30" s="7">
        <f t="shared" si="1"/>
        <v>97.416576964477954</v>
      </c>
      <c r="I30" s="17">
        <v>20.329999999999998</v>
      </c>
      <c r="J30" s="17">
        <v>18.100000000000001</v>
      </c>
      <c r="K30" s="17">
        <v>20.329999999999998</v>
      </c>
      <c r="L30" s="90">
        <f t="shared" si="2"/>
        <v>1.1232044198895026</v>
      </c>
      <c r="M30" s="52">
        <f t="shared" si="3"/>
        <v>1</v>
      </c>
      <c r="N30" s="17">
        <v>20.329999999999998</v>
      </c>
      <c r="O30" s="52">
        <f t="shared" si="0"/>
        <v>1</v>
      </c>
      <c r="P30" s="55">
        <v>20.329999999999998</v>
      </c>
      <c r="Q30" s="54">
        <f t="shared" si="4"/>
        <v>1</v>
      </c>
      <c r="R30" s="55">
        <v>20.97</v>
      </c>
      <c r="S30" s="55">
        <v>20.97</v>
      </c>
      <c r="T30" s="55">
        <v>20.97</v>
      </c>
      <c r="U30" s="52">
        <f t="shared" si="5"/>
        <v>1</v>
      </c>
      <c r="V30" s="28">
        <v>22.55</v>
      </c>
      <c r="W30" s="27">
        <f t="shared" si="6"/>
        <v>1.0753457319980926</v>
      </c>
      <c r="X30" s="93">
        <v>24.67</v>
      </c>
      <c r="Y30" s="67" t="s">
        <v>60</v>
      </c>
    </row>
    <row r="31" spans="1:30" s="3" customFormat="1" ht="17.45" customHeight="1" x14ac:dyDescent="0.3">
      <c r="A31" s="36" t="s">
        <v>76</v>
      </c>
      <c r="B31" s="99" t="s">
        <v>19</v>
      </c>
      <c r="C31" s="99"/>
      <c r="D31" s="36" t="s">
        <v>20</v>
      </c>
      <c r="E31" s="6">
        <v>19.95</v>
      </c>
      <c r="F31" s="6">
        <v>20.63</v>
      </c>
      <c r="G31" s="88">
        <v>20.63</v>
      </c>
      <c r="H31" s="7">
        <f t="shared" si="1"/>
        <v>100</v>
      </c>
      <c r="I31" s="91">
        <v>21.76</v>
      </c>
      <c r="J31" s="17">
        <v>21.09</v>
      </c>
      <c r="K31" s="18">
        <v>21.76</v>
      </c>
      <c r="L31" s="23">
        <f t="shared" si="2"/>
        <v>1.0317686107159791</v>
      </c>
      <c r="M31" s="52">
        <f t="shared" si="3"/>
        <v>1</v>
      </c>
      <c r="N31" s="18">
        <v>22.53</v>
      </c>
      <c r="O31" s="52">
        <f t="shared" si="0"/>
        <v>1.0353860294117647</v>
      </c>
      <c r="P31" s="55">
        <v>22.53</v>
      </c>
      <c r="Q31" s="54">
        <f t="shared" si="4"/>
        <v>1</v>
      </c>
      <c r="R31" s="84">
        <v>23.1</v>
      </c>
      <c r="S31" s="84">
        <v>23.1</v>
      </c>
      <c r="T31" s="55">
        <v>23.34</v>
      </c>
      <c r="U31" s="52">
        <f t="shared" si="5"/>
        <v>1.0103896103896104</v>
      </c>
      <c r="V31" s="28">
        <v>25.23</v>
      </c>
      <c r="W31" s="27">
        <f t="shared" si="6"/>
        <v>1.0809768637532133</v>
      </c>
      <c r="X31" s="94">
        <v>27.93</v>
      </c>
      <c r="Y31" s="67" t="s">
        <v>60</v>
      </c>
    </row>
    <row r="32" spans="1:30" s="3" customFormat="1" ht="17.45" customHeight="1" x14ac:dyDescent="0.3">
      <c r="A32" s="36" t="s">
        <v>77</v>
      </c>
      <c r="B32" s="99" t="s">
        <v>19</v>
      </c>
      <c r="C32" s="99"/>
      <c r="D32" s="36" t="s">
        <v>20</v>
      </c>
      <c r="E32" s="6">
        <v>16</v>
      </c>
      <c r="F32" s="19">
        <v>16.5</v>
      </c>
      <c r="G32" s="92">
        <v>16.39</v>
      </c>
      <c r="H32" s="7">
        <f t="shared" si="1"/>
        <v>99.333333333333343</v>
      </c>
      <c r="I32" s="20">
        <v>16.95</v>
      </c>
      <c r="J32" s="21">
        <v>16.39</v>
      </c>
      <c r="K32" s="22">
        <v>16.95</v>
      </c>
      <c r="L32" s="23">
        <f t="shared" si="2"/>
        <v>1.0341671751067723</v>
      </c>
      <c r="M32" s="52">
        <f t="shared" si="3"/>
        <v>1</v>
      </c>
      <c r="N32" s="22">
        <v>17.47</v>
      </c>
      <c r="O32" s="52">
        <f t="shared" si="0"/>
        <v>1.0306784660766961</v>
      </c>
      <c r="P32" s="84">
        <v>17.47</v>
      </c>
      <c r="Q32" s="54">
        <f t="shared" si="4"/>
        <v>1</v>
      </c>
      <c r="R32" s="84">
        <v>17.78</v>
      </c>
      <c r="S32" s="84">
        <v>17.78</v>
      </c>
      <c r="T32" s="84">
        <v>18.98</v>
      </c>
      <c r="U32" s="52">
        <f t="shared" si="5"/>
        <v>1.0674915635545557</v>
      </c>
      <c r="V32" s="32">
        <v>20.56</v>
      </c>
      <c r="W32" s="27">
        <f t="shared" si="6"/>
        <v>1.0832455216016859</v>
      </c>
      <c r="X32" s="93">
        <v>22.59</v>
      </c>
      <c r="Y32" s="67" t="s">
        <v>60</v>
      </c>
    </row>
    <row r="33" spans="1:25" s="3" customFormat="1" ht="17.45" customHeight="1" x14ac:dyDescent="0.3">
      <c r="A33" s="36" t="s">
        <v>78</v>
      </c>
      <c r="B33" s="99" t="s">
        <v>19</v>
      </c>
      <c r="C33" s="99"/>
      <c r="D33" s="36" t="s">
        <v>20</v>
      </c>
      <c r="E33" s="6">
        <v>16.34</v>
      </c>
      <c r="F33" s="6">
        <v>16.88</v>
      </c>
      <c r="G33" s="89">
        <v>16.63</v>
      </c>
      <c r="H33" s="7">
        <f t="shared" si="1"/>
        <v>98.518957345971558</v>
      </c>
      <c r="I33" s="91">
        <v>17.18</v>
      </c>
      <c r="J33" s="17">
        <v>16.63</v>
      </c>
      <c r="K33" s="18">
        <v>17.18</v>
      </c>
      <c r="L33" s="23">
        <f t="shared" si="2"/>
        <v>1.0330727600721588</v>
      </c>
      <c r="M33" s="52">
        <f t="shared" si="3"/>
        <v>1</v>
      </c>
      <c r="N33" s="18">
        <v>17.739999999999998</v>
      </c>
      <c r="O33" s="52">
        <f t="shared" si="0"/>
        <v>1.0325960419091966</v>
      </c>
      <c r="P33" s="55">
        <v>17.739999999999998</v>
      </c>
      <c r="Q33" s="54">
        <f t="shared" si="4"/>
        <v>1</v>
      </c>
      <c r="R33" s="55">
        <v>17.95</v>
      </c>
      <c r="S33" s="55">
        <v>17.95</v>
      </c>
      <c r="T33" s="55">
        <v>18.440000000000001</v>
      </c>
      <c r="U33" s="52">
        <f t="shared" si="5"/>
        <v>1.0272980501392759</v>
      </c>
      <c r="V33" s="28">
        <v>20.09</v>
      </c>
      <c r="W33" s="27">
        <f t="shared" si="6"/>
        <v>1.0894793926247288</v>
      </c>
      <c r="X33" s="93">
        <v>21.86</v>
      </c>
      <c r="Y33" s="67" t="s">
        <v>58</v>
      </c>
    </row>
  </sheetData>
  <mergeCells count="34">
    <mergeCell ref="A2:Y2"/>
    <mergeCell ref="A6:A7"/>
    <mergeCell ref="B6:C7"/>
    <mergeCell ref="D6:D7"/>
    <mergeCell ref="P6:R6"/>
    <mergeCell ref="AD18:AD20"/>
    <mergeCell ref="B21:C21"/>
    <mergeCell ref="A8:A20"/>
    <mergeCell ref="B8:C8"/>
    <mergeCell ref="Y8:Y9"/>
    <mergeCell ref="AD8:AD9"/>
    <mergeCell ref="B9:C9"/>
    <mergeCell ref="B10:B11"/>
    <mergeCell ref="Y10:Y11"/>
    <mergeCell ref="B12:C12"/>
    <mergeCell ref="B13:C13"/>
    <mergeCell ref="B14:C14"/>
    <mergeCell ref="Y22:Y23"/>
    <mergeCell ref="B24:C24"/>
    <mergeCell ref="B25:C25"/>
    <mergeCell ref="Y16:Y17"/>
    <mergeCell ref="B18:C20"/>
    <mergeCell ref="B26:C26"/>
    <mergeCell ref="B15:C15"/>
    <mergeCell ref="B16:B17"/>
    <mergeCell ref="A22:A23"/>
    <mergeCell ref="B22:B23"/>
    <mergeCell ref="B33:C33"/>
    <mergeCell ref="B27:C27"/>
    <mergeCell ref="B28:C28"/>
    <mergeCell ref="B29:C29"/>
    <mergeCell ref="B30:C30"/>
    <mergeCell ref="B31:C31"/>
    <mergeCell ref="B32:C32"/>
  </mergeCells>
  <pageMargins left="0.11811023622047245" right="0.5118110236220472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Р.В.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2025-01-14T10:51:29Z</dcterms:modified>
</cp:coreProperties>
</file>